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2023 Ремонт САНИТАРНО-БЫТОВЫХ  помещений БрГЭС\ВОР exсel\"/>
    </mc:Choice>
  </mc:AlternateContent>
  <bookViews>
    <workbookView xWindow="0" yWindow="0" windowWidth="24945" windowHeight="10920"/>
  </bookViews>
  <sheets>
    <sheet name="ДВ" sheetId="2" r:id="rId1"/>
    <sheet name="Лист1" sheetId="3" r:id="rId2"/>
  </sheets>
  <definedNames>
    <definedName name="_xlnm._FilterDatabase" localSheetId="0" hidden="1">ДВ!$B$17:$M$47</definedName>
    <definedName name="_xlnm.Print_Titles" localSheetId="0">ДВ!$17:$17</definedName>
    <definedName name="_xlnm.Print_Area" localSheetId="0">ДВ!$A$1:$M$58</definedName>
  </definedNames>
  <calcPr calcId="162913" refMode="R1C1"/>
</workbook>
</file>

<file path=xl/calcChain.xml><?xml version="1.0" encoding="utf-8"?>
<calcChain xmlns="http://schemas.openxmlformats.org/spreadsheetml/2006/main">
  <c r="L42" i="2" l="1"/>
  <c r="H40" i="2" l="1"/>
  <c r="E34" i="2" l="1"/>
  <c r="E35" i="2" s="1"/>
  <c r="E27" i="2"/>
  <c r="E26" i="2"/>
  <c r="E29" i="2" s="1"/>
  <c r="E25" i="2"/>
  <c r="L40" i="2"/>
  <c r="E39" i="2"/>
  <c r="E41" i="2" s="1"/>
  <c r="E36" i="2" l="1"/>
  <c r="E37" i="2" s="1"/>
  <c r="H39" i="2"/>
  <c r="E33" i="2"/>
  <c r="H26" i="2" l="1"/>
  <c r="E19" i="2"/>
  <c r="E22" i="2" s="1"/>
  <c r="L22" i="2" s="1"/>
  <c r="H25" i="2" l="1"/>
  <c r="E32" i="2"/>
  <c r="E30" i="2"/>
  <c r="L30" i="2" s="1"/>
  <c r="E31" i="2"/>
  <c r="L31" i="2" s="1"/>
  <c r="E20" i="2"/>
  <c r="E21" i="2" s="1"/>
  <c r="H19" i="2"/>
  <c r="E45" i="2" s="1"/>
  <c r="E46" i="2" s="1"/>
  <c r="L23" i="2" l="1"/>
  <c r="L21" i="2"/>
</calcChain>
</file>

<file path=xl/sharedStrings.xml><?xml version="1.0" encoding="utf-8"?>
<sst xmlns="http://schemas.openxmlformats.org/spreadsheetml/2006/main" count="158" uniqueCount="98">
  <si>
    <t>Наименование</t>
  </si>
  <si>
    <t>Ед. изм.</t>
  </si>
  <si>
    <t>м3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</si>
  <si>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</si>
  <si>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</si>
  <si>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</si>
  <si>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</si>
  <si>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</si>
  <si>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</si>
  <si>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</si>
  <si>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</si>
  <si>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</si>
  <si>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О.И. Тонких</t>
  </si>
  <si>
    <t>Поставка (заказчик/ Подрядчик)</t>
  </si>
  <si>
    <t>филиал ООО"ЕвроСибЭнерго-Гидрогенерация" "Братская ГЭС"</t>
  </si>
  <si>
    <t>мусор</t>
  </si>
  <si>
    <t>т</t>
  </si>
  <si>
    <t>Подрядчик</t>
  </si>
  <si>
    <t>А.А. Логинов</t>
  </si>
  <si>
    <t>м2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</si>
  <si>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</si>
  <si>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</si>
  <si>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</si>
  <si>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>кг</t>
  </si>
  <si>
    <t xml:space="preserve">"___"_____________2023г.    </t>
  </si>
  <si>
    <t>м</t>
  </si>
  <si>
    <t>Погрузо-разгрузочные работы при автомобильных перевозках. Погрузка строительного мусора, вручную</t>
  </si>
  <si>
    <t>Начальник ОППР</t>
  </si>
  <si>
    <t>Раздел 1. Ремонт фасада со стороны ВБ</t>
  </si>
  <si>
    <t>Огрунтовка поверхности стен, грунтовкой глубокого проникновения</t>
  </si>
  <si>
    <t>Обеспыливание поверхности стен, щетками</t>
  </si>
  <si>
    <t>Восстановление защитного слоя поверхности стен фактурной отделки поверхности стен, мраморной крошкой</t>
  </si>
  <si>
    <t>Мраморная крошка 10-20мм</t>
  </si>
  <si>
    <t>Раствор готовый отделочный тяжелый,: цементно-известковый 1:1:6</t>
  </si>
  <si>
    <t>Грунтовка Церезит СТ17</t>
  </si>
  <si>
    <t>л</t>
  </si>
  <si>
    <t xml:space="preserve">Раздел 2. Ремонт внутреннего помещения </t>
  </si>
  <si>
    <t>Разборка плинтусов деревянных</t>
  </si>
  <si>
    <t>Разборка покрытия полов из линолеума на клее</t>
  </si>
  <si>
    <t>Разборка поврежденного штукатурного фактурного защитного слоя, с применением перфораторов, толщиной 3см</t>
  </si>
  <si>
    <t>Санация трещин в бетонных полах, на глубину до 3см</t>
  </si>
  <si>
    <t>Очистка поверхности полов от  загрязнений, пыли промышеленным пылесосом</t>
  </si>
  <si>
    <t>Обработка поверхности полов, упрочняющей пропиткой, перед нанесением выравнивающего слоя</t>
  </si>
  <si>
    <t>Аквастоун (расход 275гр/м2)</t>
  </si>
  <si>
    <t>Шлифовка поверхности полов, щлифмашинка</t>
  </si>
  <si>
    <t>Тексипол-2 Эксперт (расход 1,6кг/м2)</t>
  </si>
  <si>
    <t>Устройство наливного пола, двухкомпонентным  полиуретановым составом за два слоя (общая толщина 8 мм)</t>
  </si>
  <si>
    <t>Полиуретановый герметик</t>
  </si>
  <si>
    <t>Устройство плинтусов поливинилхлоридных: на винтах самонарезающих</t>
  </si>
  <si>
    <t>Проклейка стыков стеновых панелей из ГКЛ</t>
  </si>
  <si>
    <t>Бумажная лента для стыков ГКЛ</t>
  </si>
  <si>
    <t>https://www.krasko.ru/articles/art_11/</t>
  </si>
  <si>
    <t>Грунтовка KNAUF Тифен Грунт (расход 0,1 кг/м2)</t>
  </si>
  <si>
    <t>Сплошное шпаклевание поверхности стен (финишная) за 2 раза</t>
  </si>
  <si>
    <t>Покрытие поверхностей грунтовкой глубокого проникновения: за 1 раз стен, перед шпатлеванием</t>
  </si>
  <si>
    <t>Покрытие поверхностей грунтовкой глубокого проникновения: за 1 раз стен, перед окраской</t>
  </si>
  <si>
    <t>Краска акриловая  влагостойкая матовая</t>
  </si>
  <si>
    <t xml:space="preserve">Окраска поверхности стен водно-дисперсионными акриловыми составами </t>
  </si>
  <si>
    <t>Раздел 3. Ремонт крыльца</t>
  </si>
  <si>
    <t>Разборка покрытия ступеней и площадки из керамогранитных плит</t>
  </si>
  <si>
    <t>https://www.elitplit.ru/rasxod-polimernogo-kleya-i-rezinovoj-kroshki/</t>
  </si>
  <si>
    <t>Раздел 4. Прочие работы</t>
  </si>
  <si>
    <t>Замена коробов пластмассовых: шириной до 63 мм</t>
  </si>
  <si>
    <t>Кабель-канал 40х63 мм</t>
  </si>
  <si>
    <t>кг
кг</t>
  </si>
  <si>
    <t>6,12
28,56</t>
  </si>
  <si>
    <t>https://www.birss.ru/catalog/remontnaya_sukhaya_smes/30_spets_50_birss.html</t>
  </si>
  <si>
    <t>штукатурный слой</t>
  </si>
  <si>
    <t xml:space="preserve">плинтус деревянный </t>
  </si>
  <si>
    <t>линолеум, клей</t>
  </si>
  <si>
    <t>лом плитки</t>
  </si>
  <si>
    <t>лом ц/п стяжки</t>
  </si>
  <si>
    <t>м3/м2</t>
  </si>
  <si>
    <t>0,05/1,6</t>
  </si>
  <si>
    <t>Устройство покрытия крыльца, бесшовным резиновым составом тощиной 10мм</t>
  </si>
  <si>
    <t>Клей для покрытия (1,5кг/м2)
Резиновая крошка фракция 1-3мм (7кг/м2)</t>
  </si>
  <si>
    <t>КНАУФ - КНАУФ-Ротбанд Паста Профи (knauf.ru)</t>
  </si>
  <si>
    <t>УТВЕРЖДАЮ</t>
  </si>
  <si>
    <t>Ведомость объемов работ №3</t>
  </si>
  <si>
    <t>Ремонт ц/п стяжки ступеней и площадки (40% от всей площади крыльца), сухой ремонтной смесью толщиной до 30мм  (4 места по 0,4м2)</t>
  </si>
  <si>
    <t>Грунтовка полиуретановая КТ пол Праймер ПУ 01</t>
  </si>
  <si>
    <r>
      <rPr>
        <b/>
        <u/>
        <sz val="10"/>
        <rFont val="Times New Roman"/>
        <family val="1"/>
        <charset val="204"/>
      </rPr>
      <t>Условия производства работ</t>
    </r>
    <r>
      <rPr>
        <sz val="10"/>
        <rFont val="Times New Roman"/>
        <family val="1"/>
        <charset val="204"/>
      </rPr>
      <t xml:space="preserve">:  Производство ремонтно-строительных работ осуществляется в помщениях эксплуатируемого объекта капитального строительства без остановки рабочего процесса предприятия, при этом в зоне производства работ </t>
    </r>
    <r>
      <rPr>
        <u/>
        <sz val="10"/>
        <rFont val="Times New Roman"/>
        <family val="1"/>
        <charset val="204"/>
      </rPr>
      <t>отсутствуют</t>
    </r>
    <r>
      <rPr>
        <sz val="10"/>
        <rFont val="Times New Roman"/>
        <family val="1"/>
        <charset val="204"/>
      </rPr>
      <t xml:space="preserve"> оборудование, загромождающие помещения предметы.</t>
    </r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</si>
  <si>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</si>
  <si>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</si>
  <si>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</si>
  <si>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Инженер ОППР</t>
  </si>
  <si>
    <t>И.о.начальника ПТО</t>
  </si>
  <si>
    <t>С.А.Золотухин</t>
  </si>
  <si>
    <t xml:space="preserve">Плинтус ПВХ 2500
</t>
  </si>
  <si>
    <t xml:space="preserve">м
</t>
  </si>
  <si>
    <t xml:space="preserve">8,484
</t>
  </si>
  <si>
    <t xml:space="preserve">Шпаклевка готовая </t>
  </si>
  <si>
    <t xml:space="preserve">Подрядчик   </t>
  </si>
  <si>
    <t>Текущий ремонт</t>
  </si>
  <si>
    <t>Армированная тиксотропная ремонтная смесь БИРСС 30 спец</t>
  </si>
  <si>
    <r>
      <t xml:space="preserve">Вывозка мусора строительного на полигон расстояние 15,6 км </t>
    </r>
    <r>
      <rPr>
        <sz val="10"/>
        <color rgb="FFFF0000"/>
        <rFont val="Times New Roman"/>
        <family val="1"/>
        <charset val="204"/>
      </rPr>
      <t>(для захоронения (размещения) мусора )</t>
    </r>
  </si>
  <si>
    <t>Ремонт санитарно-бытовых помещений БГЭС</t>
  </si>
  <si>
    <t xml:space="preserve">Здание поста охраны ГЭС-8 инв. № БРГ_00010111.
Замена напольного покрытия, отделка внутренних стен 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</si>
</sst>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0.000000"/>
  </numFmts>
  <fonts count="20" x14ac:knownFonts="1"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39">
    <xf numFmtId="0" fontId="0" fillId="0" borderId="0" xfId="0"/>
    <xf numFmtId="0" fontId="4" fillId="0" borderId="0" xfId="1" applyFont="1" applyFill="1" applyAlignment="1">
      <alignment horizontal="centerContinuous" vertical="top"/>
    </xf>
    <xf numFmtId="0" fontId="4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Continuous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right" vertical="top"/>
    </xf>
    <xf numFmtId="2" fontId="4" fillId="0" borderId="0" xfId="1" applyNumberFormat="1" applyFont="1" applyFill="1" applyAlignment="1">
      <alignment vertical="top"/>
    </xf>
    <xf numFmtId="2" fontId="4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top"/>
    </xf>
    <xf numFmtId="49" fontId="5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 wrapText="1"/>
    </xf>
    <xf numFmtId="2" fontId="4" fillId="0" borderId="0" xfId="1" applyNumberFormat="1" applyFont="1" applyFill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/>
    <xf numFmtId="0" fontId="4" fillId="0" borderId="0" xfId="0" applyFont="1" applyFill="1" applyBorder="1"/>
    <xf numFmtId="0" fontId="7" fillId="0" borderId="2" xfId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top" wrapText="1"/>
    </xf>
    <xf numFmtId="2" fontId="4" fillId="0" borderId="2" xfId="1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4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2" fontId="4" fillId="0" borderId="3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top"/>
    </xf>
    <xf numFmtId="2" fontId="4" fillId="0" borderId="2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4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0" fillId="0" borderId="0" xfId="1" applyFont="1" applyFill="1" applyAlignment="1">
      <alignment vertical="top" wrapText="1"/>
    </xf>
    <xf numFmtId="0" fontId="13" fillId="0" borderId="2" xfId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center" vertical="top" wrapText="1"/>
    </xf>
    <xf numFmtId="1" fontId="13" fillId="0" borderId="2" xfId="1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/>
    </xf>
    <xf numFmtId="0" fontId="4" fillId="3" borderId="0" xfId="0" applyFont="1" applyFill="1"/>
    <xf numFmtId="165" fontId="4" fillId="0" borderId="3" xfId="0" applyNumberFormat="1" applyFont="1" applyFill="1" applyBorder="1" applyAlignment="1">
      <alignment horizontal="center" vertical="top"/>
    </xf>
    <xf numFmtId="166" fontId="4" fillId="0" borderId="3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left" vertical="top" wrapText="1"/>
    </xf>
    <xf numFmtId="167" fontId="4" fillId="0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15" fillId="0" borderId="0" xfId="3" applyFont="1" applyFill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/>
    <xf numFmtId="2" fontId="4" fillId="0" borderId="0" xfId="0" applyNumberFormat="1" applyFont="1" applyAlignment="1">
      <alignment horizontal="center"/>
    </xf>
    <xf numFmtId="165" fontId="4" fillId="0" borderId="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2" fontId="2" fillId="0" borderId="0" xfId="1" applyNumberFormat="1" applyFont="1" applyFill="1" applyAlignment="1">
      <alignment horizontal="center" vertical="top"/>
    </xf>
    <xf numFmtId="0" fontId="4" fillId="0" borderId="0" xfId="2" applyFont="1" applyAlignment="1">
      <alignment horizontal="left"/>
    </xf>
    <xf numFmtId="0" fontId="4" fillId="0" borderId="0" xfId="1" applyFont="1" applyFill="1" applyAlignment="1">
      <alignment vertical="top"/>
    </xf>
    <xf numFmtId="0" fontId="4" fillId="0" borderId="0" xfId="2" applyFont="1" applyAlignment="1">
      <alignment horizontal="right"/>
    </xf>
    <xf numFmtId="0" fontId="17" fillId="0" borderId="0" xfId="1" applyFont="1" applyFill="1" applyAlignment="1">
      <alignment vertical="top"/>
    </xf>
    <xf numFmtId="2" fontId="17" fillId="0" borderId="0" xfId="1" applyNumberFormat="1" applyFont="1" applyFill="1" applyAlignment="1">
      <alignment horizontal="center" vertical="top"/>
    </xf>
    <xf numFmtId="0" fontId="2" fillId="0" borderId="0" xfId="2" applyFont="1" applyAlignment="1">
      <alignment horizontal="right"/>
    </xf>
    <xf numFmtId="0" fontId="11" fillId="0" borderId="0" xfId="0" applyFont="1"/>
    <xf numFmtId="0" fontId="16" fillId="0" borderId="0" xfId="0" applyFont="1" applyAlignment="1">
      <alignment vertical="top" wrapText="1"/>
    </xf>
    <xf numFmtId="0" fontId="12" fillId="0" borderId="0" xfId="0" applyFont="1"/>
    <xf numFmtId="0" fontId="15" fillId="0" borderId="0" xfId="3" applyFont="1"/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 applyProtection="1">
      <alignment horizontal="center" vertical="top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center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1" fillId="0" borderId="0" xfId="1" applyFont="1" applyFill="1" applyAlignment="1">
      <alignment horizontal="center"/>
    </xf>
    <xf numFmtId="0" fontId="16" fillId="2" borderId="0" xfId="1" applyFont="1" applyFill="1" applyBorder="1" applyAlignment="1">
      <alignment horizontal="center" vertical="top" wrapText="1"/>
    </xf>
    <xf numFmtId="0" fontId="12" fillId="0" borderId="0" xfId="1" applyFont="1" applyFill="1" applyAlignment="1">
      <alignment horizontal="center" vertical="top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knauf.ru/catalog/find-products-and-systems/knauf-rotband-pasta-profi.html?ysclid=lczusgm37u989790144" TargetMode="External"/><Relationship Id="rId2" Type="http://schemas.openxmlformats.org/officeDocument/2006/relationships/hyperlink" Target="https://www.elitplit.ru/rasxod-polimernogo-kleya-i-rezinovoj-kroshki/" TargetMode="External"/><Relationship Id="rId1" Type="http://schemas.openxmlformats.org/officeDocument/2006/relationships/hyperlink" Target="https://www.birss.ru/catalog/remontnaya_sukhaya_smes/30_spets_50_birss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view="pageBreakPreview" topLeftCell="B1" zoomScale="89" zoomScaleNormal="100" zoomScaleSheetLayoutView="89" workbookViewId="0">
      <selection activeCell="C15" sqref="C15:C16"/>
    </sheetView>
  </sheetViews>
  <sheetFormatPr defaultRowHeight="12.75" x14ac:dyDescent="0.2"/>
  <cols>
    <col min="1" max="1" width="3.5703125" style="75" hidden="1" customWidth="1"/>
    <col min="2" max="2" width="4.42578125" style="75" customWidth="1"/>
    <col min="3" max="3" width="44.42578125" style="75" customWidth="1"/>
    <col min="4" max="4" width="11.5703125" style="75" customWidth="1"/>
    <col min="5" max="5" width="9.42578125" style="80" customWidth="1"/>
    <col min="6" max="6" width="18.7109375" style="75" customWidth="1"/>
    <col min="7" max="7" width="6.28515625" style="75" customWidth="1"/>
    <col min="8" max="8" width="7.140625" style="75" customWidth="1"/>
    <col min="9" max="9" width="9.5703125" style="75" customWidth="1"/>
    <col min="10" max="10" width="30.140625" style="75" customWidth="1"/>
    <col min="11" max="11" width="7.5703125" style="75" customWidth="1"/>
    <col min="12" max="12" width="8.42578125" style="81" customWidth="1"/>
    <col min="13" max="13" width="10.7109375" style="75" customWidth="1"/>
    <col min="14" max="16384" width="9.140625" style="75"/>
  </cols>
  <sheetData>
    <row r="1" spans="1:13" ht="15.75" customHeight="1" x14ac:dyDescent="0.2">
      <c r="B1" s="13"/>
      <c r="C1" s="14"/>
      <c r="D1" s="15"/>
      <c r="E1" s="15"/>
      <c r="F1" s="15"/>
      <c r="G1" s="15"/>
      <c r="H1" s="15"/>
      <c r="I1" s="15"/>
      <c r="J1" s="15"/>
      <c r="K1" s="93"/>
      <c r="L1" s="94"/>
      <c r="M1" s="9" t="s">
        <v>77</v>
      </c>
    </row>
    <row r="2" spans="1:13" ht="14.25" customHeight="1" x14ac:dyDescent="0.2">
      <c r="B2" s="95"/>
      <c r="C2" s="96"/>
      <c r="D2" s="59"/>
      <c r="E2" s="59"/>
      <c r="F2" s="59"/>
      <c r="G2" s="59"/>
      <c r="H2" s="59"/>
      <c r="I2" s="59"/>
      <c r="J2" s="59"/>
      <c r="K2" s="96"/>
      <c r="L2" s="16"/>
      <c r="M2" s="97" t="s">
        <v>20</v>
      </c>
    </row>
    <row r="3" spans="1:13" ht="14.25" customHeight="1" x14ac:dyDescent="0.2">
      <c r="B3" s="95"/>
      <c r="C3" s="96"/>
      <c r="D3" s="59"/>
      <c r="E3" s="59"/>
      <c r="F3" s="59"/>
      <c r="G3" s="59"/>
      <c r="H3" s="59"/>
      <c r="I3" s="59"/>
      <c r="J3" s="59"/>
      <c r="K3" s="96"/>
      <c r="L3" s="16"/>
      <c r="M3" s="97" t="s">
        <v>22</v>
      </c>
    </row>
    <row r="4" spans="1:13" ht="21" customHeight="1" x14ac:dyDescent="0.2">
      <c r="B4" s="95"/>
      <c r="C4" s="96"/>
      <c r="D4" s="59"/>
      <c r="E4" s="59"/>
      <c r="F4" s="59"/>
      <c r="G4" s="59"/>
      <c r="H4" s="59"/>
      <c r="I4" s="59"/>
      <c r="J4" s="59"/>
      <c r="K4" s="96"/>
      <c r="L4" s="16"/>
      <c r="M4" s="97" t="s">
        <v>21</v>
      </c>
    </row>
    <row r="5" spans="1:13" ht="15" customHeight="1" x14ac:dyDescent="0.2">
      <c r="B5" s="95"/>
      <c r="C5" s="96"/>
      <c r="D5" s="59"/>
      <c r="E5" s="59"/>
      <c r="F5" s="59"/>
      <c r="G5" s="59"/>
      <c r="H5" s="59"/>
      <c r="I5" s="59"/>
      <c r="J5" s="59"/>
      <c r="K5" s="96"/>
      <c r="L5" s="16"/>
      <c r="M5" s="97" t="s">
        <v>24</v>
      </c>
    </row>
    <row r="6" spans="1:13" ht="14.25" customHeight="1" x14ac:dyDescent="0.25">
      <c r="B6" s="95"/>
      <c r="C6" s="98"/>
      <c r="D6" s="15"/>
      <c r="E6" s="15"/>
      <c r="F6" s="15"/>
      <c r="G6" s="15"/>
      <c r="H6" s="15"/>
      <c r="I6" s="15"/>
      <c r="J6" s="15"/>
      <c r="K6" s="98"/>
      <c r="L6" s="99"/>
      <c r="M6" s="100"/>
    </row>
    <row r="7" spans="1:13" ht="18" customHeight="1" x14ac:dyDescent="0.25">
      <c r="B7" s="128" t="s">
        <v>14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</row>
    <row r="8" spans="1:13" s="101" customFormat="1" ht="17.25" customHeight="1" x14ac:dyDescent="0.3">
      <c r="B8" s="132" t="s">
        <v>78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</row>
    <row r="9" spans="1:13" s="101" customFormat="1" ht="17.25" customHeight="1" x14ac:dyDescent="0.3">
      <c r="B9" s="108" t="s">
        <v>96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</row>
    <row r="10" spans="1:13" s="101" customFormat="1" ht="17.25" customHeight="1" x14ac:dyDescent="0.3">
      <c r="A10" s="101" t="s">
        <v>93</v>
      </c>
      <c r="B10" s="131" t="s">
        <v>93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</row>
    <row r="11" spans="1:13" s="101" customFormat="1" ht="17.25" customHeight="1" x14ac:dyDescent="0.3">
      <c r="B11" s="134" t="s">
        <v>3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</row>
    <row r="12" spans="1:13" s="102" customFormat="1" ht="43.5" customHeight="1" x14ac:dyDescent="0.2">
      <c r="B12" s="133" t="s">
        <v>97</v>
      </c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</row>
    <row r="13" spans="1:13" s="103" customFormat="1" ht="12.75" customHeight="1" x14ac:dyDescent="0.2">
      <c r="B13" s="134" t="s">
        <v>4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3" s="5" customFormat="1" x14ac:dyDescent="0.2">
      <c r="B14" s="1"/>
      <c r="C14" s="2"/>
      <c r="D14" s="1"/>
      <c r="E14" s="10"/>
      <c r="F14" s="4"/>
      <c r="G14" s="1"/>
      <c r="H14" s="1"/>
      <c r="I14" s="1"/>
      <c r="J14" s="1"/>
      <c r="K14" s="3"/>
      <c r="L14" s="16"/>
      <c r="M14" s="1"/>
    </row>
    <row r="15" spans="1:13" s="5" customFormat="1" ht="24.75" customHeight="1" x14ac:dyDescent="0.2">
      <c r="B15" s="115" t="s">
        <v>5</v>
      </c>
      <c r="C15" s="115" t="s">
        <v>6</v>
      </c>
      <c r="D15" s="115" t="s">
        <v>7</v>
      </c>
      <c r="E15" s="115"/>
      <c r="F15" s="115" t="s">
        <v>8</v>
      </c>
      <c r="G15" s="115"/>
      <c r="H15" s="115"/>
      <c r="I15" s="115"/>
      <c r="J15" s="115" t="s">
        <v>9</v>
      </c>
      <c r="K15" s="115"/>
      <c r="L15" s="115"/>
      <c r="M15" s="115"/>
    </row>
    <row r="16" spans="1:13" s="6" customFormat="1" ht="84" x14ac:dyDescent="0.2">
      <c r="B16" s="115"/>
      <c r="C16" s="115"/>
      <c r="D16" s="92" t="s">
        <v>1</v>
      </c>
      <c r="E16" s="11" t="s">
        <v>10</v>
      </c>
      <c r="F16" s="92" t="s">
        <v>0</v>
      </c>
      <c r="G16" s="92" t="s">
        <v>1</v>
      </c>
      <c r="H16" s="92" t="s">
        <v>10</v>
      </c>
      <c r="I16" s="12" t="s">
        <v>11</v>
      </c>
      <c r="J16" s="92" t="s">
        <v>0</v>
      </c>
      <c r="K16" s="92" t="s">
        <v>1</v>
      </c>
      <c r="L16" s="11" t="s">
        <v>10</v>
      </c>
      <c r="M16" s="92" t="s">
        <v>13</v>
      </c>
    </row>
    <row r="17" spans="1:20" s="63" customFormat="1" ht="11.25" x14ac:dyDescent="0.2">
      <c r="B17" s="60">
        <v>1</v>
      </c>
      <c r="C17" s="60">
        <v>2</v>
      </c>
      <c r="D17" s="60">
        <v>3</v>
      </c>
      <c r="E17" s="60">
        <v>4</v>
      </c>
      <c r="F17" s="61">
        <v>5</v>
      </c>
      <c r="G17" s="60">
        <v>6</v>
      </c>
      <c r="H17" s="60">
        <v>7</v>
      </c>
      <c r="I17" s="60">
        <v>8</v>
      </c>
      <c r="J17" s="60">
        <v>9</v>
      </c>
      <c r="K17" s="60">
        <v>10</v>
      </c>
      <c r="L17" s="62">
        <v>11</v>
      </c>
      <c r="M17" s="60">
        <v>12</v>
      </c>
    </row>
    <row r="18" spans="1:20" s="8" customFormat="1" ht="17.25" customHeight="1" x14ac:dyDescent="0.2">
      <c r="B18" s="121" t="s">
        <v>28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3"/>
    </row>
    <row r="19" spans="1:20" s="5" customFormat="1" ht="51" customHeight="1" x14ac:dyDescent="0.2">
      <c r="B19" s="88">
        <v>1</v>
      </c>
      <c r="C19" s="89" t="s">
        <v>39</v>
      </c>
      <c r="D19" s="90" t="s">
        <v>19</v>
      </c>
      <c r="E19" s="91">
        <f>2.9*2.76</f>
        <v>8.0039999999999996</v>
      </c>
      <c r="F19" s="90" t="s">
        <v>67</v>
      </c>
      <c r="G19" s="88" t="s">
        <v>16</v>
      </c>
      <c r="H19" s="91">
        <f>1.5*E19*0.03</f>
        <v>0.36018</v>
      </c>
      <c r="I19" s="88" t="s">
        <v>15</v>
      </c>
      <c r="J19" s="31"/>
      <c r="K19" s="31"/>
      <c r="L19" s="30"/>
      <c r="M19" s="31"/>
    </row>
    <row r="20" spans="1:20" s="5" customFormat="1" x14ac:dyDescent="0.2">
      <c r="B20" s="84">
        <v>2</v>
      </c>
      <c r="C20" s="85" t="s">
        <v>30</v>
      </c>
      <c r="D20" s="33" t="s">
        <v>19</v>
      </c>
      <c r="E20" s="87">
        <f>E19</f>
        <v>8.0039999999999996</v>
      </c>
      <c r="F20" s="33"/>
      <c r="G20" s="84"/>
      <c r="H20" s="87"/>
      <c r="I20" s="84"/>
      <c r="J20" s="37"/>
      <c r="K20" s="38"/>
      <c r="L20" s="39"/>
      <c r="M20" s="31"/>
    </row>
    <row r="21" spans="1:20" s="5" customFormat="1" ht="25.5" x14ac:dyDescent="0.2">
      <c r="B21" s="84">
        <v>3</v>
      </c>
      <c r="C21" s="85" t="s">
        <v>29</v>
      </c>
      <c r="D21" s="33" t="s">
        <v>19</v>
      </c>
      <c r="E21" s="87">
        <f>E20</f>
        <v>8.0039999999999996</v>
      </c>
      <c r="F21" s="33"/>
      <c r="G21" s="84"/>
      <c r="H21" s="87"/>
      <c r="I21" s="84"/>
      <c r="J21" s="86" t="s">
        <v>34</v>
      </c>
      <c r="K21" s="84" t="s">
        <v>35</v>
      </c>
      <c r="L21" s="87">
        <f>0.15*E21</f>
        <v>1.2005999999999999</v>
      </c>
      <c r="M21" s="88" t="s">
        <v>17</v>
      </c>
    </row>
    <row r="22" spans="1:20" s="5" customFormat="1" ht="38.25" x14ac:dyDescent="0.2">
      <c r="A22" s="21"/>
      <c r="B22" s="117">
        <v>4</v>
      </c>
      <c r="C22" s="119" t="s">
        <v>31</v>
      </c>
      <c r="D22" s="117" t="s">
        <v>19</v>
      </c>
      <c r="E22" s="124">
        <f>E19</f>
        <v>8.0039999999999996</v>
      </c>
      <c r="F22" s="117"/>
      <c r="G22" s="117"/>
      <c r="H22" s="117"/>
      <c r="I22" s="117"/>
      <c r="J22" s="40" t="s">
        <v>33</v>
      </c>
      <c r="K22" s="88" t="s">
        <v>2</v>
      </c>
      <c r="L22" s="91">
        <f>E22*0.03</f>
        <v>0.24011999999999997</v>
      </c>
      <c r="M22" s="88" t="s">
        <v>17</v>
      </c>
    </row>
    <row r="23" spans="1:20" s="5" customFormat="1" x14ac:dyDescent="0.2">
      <c r="A23" s="22"/>
      <c r="B23" s="118"/>
      <c r="C23" s="120"/>
      <c r="D23" s="118"/>
      <c r="E23" s="125"/>
      <c r="F23" s="118"/>
      <c r="G23" s="118"/>
      <c r="H23" s="118"/>
      <c r="I23" s="118"/>
      <c r="J23" s="40" t="s">
        <v>32</v>
      </c>
      <c r="K23" s="88" t="s">
        <v>23</v>
      </c>
      <c r="L23" s="41">
        <f>E21*0.015*1600</f>
        <v>192.09599999999998</v>
      </c>
      <c r="M23" s="84" t="s">
        <v>17</v>
      </c>
      <c r="T23" s="77"/>
    </row>
    <row r="24" spans="1:20" s="5" customFormat="1" ht="16.5" customHeight="1" x14ac:dyDescent="0.2">
      <c r="A24" s="105" t="s">
        <v>36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7"/>
      <c r="T24" s="77"/>
    </row>
    <row r="25" spans="1:20" s="5" customFormat="1" ht="18.75" customHeight="1" x14ac:dyDescent="0.2">
      <c r="A25" s="50"/>
      <c r="B25" s="88">
        <v>5</v>
      </c>
      <c r="C25" s="43" t="s">
        <v>37</v>
      </c>
      <c r="D25" s="90" t="s">
        <v>25</v>
      </c>
      <c r="E25" s="91">
        <f>(2.1+2.1)*2</f>
        <v>8.4</v>
      </c>
      <c r="F25" s="92" t="s">
        <v>68</v>
      </c>
      <c r="G25" s="27" t="s">
        <v>16</v>
      </c>
      <c r="H25" s="42">
        <f>0.11*E25/100</f>
        <v>9.2399999999999999E-3</v>
      </c>
      <c r="I25" s="27" t="s">
        <v>15</v>
      </c>
      <c r="J25" s="23"/>
      <c r="K25" s="23"/>
      <c r="L25" s="23"/>
      <c r="M25" s="23"/>
      <c r="N25" s="22"/>
      <c r="T25" s="77"/>
    </row>
    <row r="26" spans="1:20" s="5" customFormat="1" ht="18" customHeight="1" x14ac:dyDescent="0.2">
      <c r="A26" s="50"/>
      <c r="B26" s="88">
        <v>6</v>
      </c>
      <c r="C26" s="44" t="s">
        <v>38</v>
      </c>
      <c r="D26" s="90" t="s">
        <v>19</v>
      </c>
      <c r="E26" s="91">
        <f>2.1*2.1</f>
        <v>4.41</v>
      </c>
      <c r="F26" s="27" t="s">
        <v>69</v>
      </c>
      <c r="G26" s="27" t="s">
        <v>16</v>
      </c>
      <c r="H26" s="42">
        <f>0.47*E26/100</f>
        <v>2.0726999999999999E-2</v>
      </c>
      <c r="I26" s="27" t="s">
        <v>15</v>
      </c>
      <c r="J26" s="23"/>
      <c r="K26" s="23"/>
      <c r="L26" s="23"/>
      <c r="M26" s="23"/>
      <c r="T26" s="77"/>
    </row>
    <row r="27" spans="1:20" s="5" customFormat="1" ht="31.5" customHeight="1" x14ac:dyDescent="0.2">
      <c r="A27" s="50"/>
      <c r="B27" s="88">
        <v>7</v>
      </c>
      <c r="C27" s="26" t="s">
        <v>41</v>
      </c>
      <c r="D27" s="90" t="s">
        <v>19</v>
      </c>
      <c r="E27" s="91">
        <f>2.1*2.1</f>
        <v>4.41</v>
      </c>
      <c r="F27" s="27"/>
      <c r="G27" s="27"/>
      <c r="H27" s="42"/>
      <c r="I27" s="23"/>
      <c r="J27" s="46"/>
      <c r="K27" s="47"/>
      <c r="L27" s="47"/>
      <c r="M27" s="23"/>
      <c r="T27" s="77"/>
    </row>
    <row r="28" spans="1:20" s="5" customFormat="1" ht="25.5" x14ac:dyDescent="0.2">
      <c r="A28" s="50"/>
      <c r="B28" s="88">
        <v>8</v>
      </c>
      <c r="C28" s="26" t="s">
        <v>40</v>
      </c>
      <c r="D28" s="90" t="s">
        <v>25</v>
      </c>
      <c r="E28" s="91">
        <v>3</v>
      </c>
      <c r="F28" s="27"/>
      <c r="G28" s="27"/>
      <c r="H28" s="42"/>
      <c r="I28" s="23"/>
      <c r="J28" s="40" t="s">
        <v>47</v>
      </c>
      <c r="K28" s="32" t="s">
        <v>23</v>
      </c>
      <c r="L28" s="82">
        <v>0.58499999999999996</v>
      </c>
      <c r="M28" s="84" t="s">
        <v>17</v>
      </c>
      <c r="Q28" s="64"/>
      <c r="T28" s="77"/>
    </row>
    <row r="29" spans="1:20" s="5" customFormat="1" ht="17.25" customHeight="1" x14ac:dyDescent="0.2">
      <c r="A29" s="50"/>
      <c r="B29" s="88">
        <v>9</v>
      </c>
      <c r="C29" s="26" t="s">
        <v>44</v>
      </c>
      <c r="D29" s="90" t="s">
        <v>19</v>
      </c>
      <c r="E29" s="91">
        <f>E26</f>
        <v>4.41</v>
      </c>
      <c r="F29" s="27"/>
      <c r="G29" s="27"/>
      <c r="H29" s="42"/>
      <c r="I29" s="23"/>
      <c r="J29" s="40"/>
      <c r="K29" s="47"/>
      <c r="L29" s="47"/>
      <c r="M29" s="23"/>
      <c r="T29" s="77"/>
    </row>
    <row r="30" spans="1:20" s="5" customFormat="1" ht="41.25" customHeight="1" x14ac:dyDescent="0.2">
      <c r="A30" s="51"/>
      <c r="B30" s="88">
        <v>10</v>
      </c>
      <c r="C30" s="26" t="s">
        <v>42</v>
      </c>
      <c r="D30" s="90" t="s">
        <v>19</v>
      </c>
      <c r="E30" s="91">
        <f>E26</f>
        <v>4.41</v>
      </c>
      <c r="F30" s="18"/>
      <c r="G30" s="20"/>
      <c r="H30" s="17"/>
      <c r="I30" s="20"/>
      <c r="J30" s="40" t="s">
        <v>43</v>
      </c>
      <c r="K30" s="84" t="s">
        <v>23</v>
      </c>
      <c r="L30" s="87">
        <f>0.275*E30</f>
        <v>1.2127500000000002</v>
      </c>
      <c r="M30" s="84" t="s">
        <v>17</v>
      </c>
      <c r="N30" s="5" t="s">
        <v>51</v>
      </c>
      <c r="T30" s="77"/>
    </row>
    <row r="31" spans="1:20" s="5" customFormat="1" ht="45" customHeight="1" x14ac:dyDescent="0.2">
      <c r="A31" s="51"/>
      <c r="B31" s="88">
        <v>11</v>
      </c>
      <c r="C31" s="49" t="s">
        <v>46</v>
      </c>
      <c r="D31" s="33" t="s">
        <v>19</v>
      </c>
      <c r="E31" s="87">
        <f>E26</f>
        <v>4.41</v>
      </c>
      <c r="F31" s="33"/>
      <c r="G31" s="84"/>
      <c r="H31" s="87"/>
      <c r="I31" s="84"/>
      <c r="J31" s="40" t="s">
        <v>45</v>
      </c>
      <c r="K31" s="84" t="s">
        <v>23</v>
      </c>
      <c r="L31" s="87">
        <f>1.6*E31*8</f>
        <v>56.448000000000008</v>
      </c>
      <c r="M31" s="84" t="s">
        <v>17</v>
      </c>
      <c r="N31" s="25"/>
      <c r="T31" s="77"/>
    </row>
    <row r="32" spans="1:20" s="5" customFormat="1" ht="38.25" x14ac:dyDescent="0.2">
      <c r="A32" s="51"/>
      <c r="B32" s="88">
        <v>12</v>
      </c>
      <c r="C32" s="45" t="s">
        <v>48</v>
      </c>
      <c r="D32" s="90" t="s">
        <v>25</v>
      </c>
      <c r="E32" s="91">
        <f>E25</f>
        <v>8.4</v>
      </c>
      <c r="F32" s="90"/>
      <c r="G32" s="88"/>
      <c r="H32" s="91"/>
      <c r="I32" s="88"/>
      <c r="J32" s="89" t="s">
        <v>88</v>
      </c>
      <c r="K32" s="90" t="s">
        <v>89</v>
      </c>
      <c r="L32" s="48" t="s">
        <v>90</v>
      </c>
      <c r="M32" s="84" t="s">
        <v>17</v>
      </c>
      <c r="N32" s="25"/>
      <c r="Q32" s="64"/>
      <c r="T32" s="77"/>
    </row>
    <row r="33" spans="1:20" s="5" customFormat="1" ht="18.75" customHeight="1" x14ac:dyDescent="0.2">
      <c r="A33" s="51"/>
      <c r="B33" s="88">
        <v>13</v>
      </c>
      <c r="C33" s="45" t="s">
        <v>49</v>
      </c>
      <c r="D33" s="90" t="s">
        <v>25</v>
      </c>
      <c r="E33" s="91">
        <f>2.26*3</f>
        <v>6.7799999999999994</v>
      </c>
      <c r="F33" s="90"/>
      <c r="G33" s="88"/>
      <c r="H33" s="91"/>
      <c r="I33" s="88"/>
      <c r="J33" s="89" t="s">
        <v>50</v>
      </c>
      <c r="K33" s="88" t="s">
        <v>25</v>
      </c>
      <c r="L33" s="67">
        <v>7</v>
      </c>
      <c r="M33" s="84" t="s">
        <v>17</v>
      </c>
      <c r="N33" s="25"/>
      <c r="T33" s="77"/>
    </row>
    <row r="34" spans="1:20" s="5" customFormat="1" ht="31.5" customHeight="1" x14ac:dyDescent="0.2">
      <c r="A34" s="51"/>
      <c r="B34" s="88">
        <v>14</v>
      </c>
      <c r="C34" s="45" t="s">
        <v>54</v>
      </c>
      <c r="D34" s="33" t="s">
        <v>19</v>
      </c>
      <c r="E34" s="87">
        <f>2.1*4*2.26-(1.2*1.2*3)-(0.9*2)</f>
        <v>12.863999999999997</v>
      </c>
      <c r="F34" s="33"/>
      <c r="G34" s="84"/>
      <c r="H34" s="87"/>
      <c r="I34" s="84"/>
      <c r="J34" s="85" t="s">
        <v>52</v>
      </c>
      <c r="K34" s="84" t="s">
        <v>23</v>
      </c>
      <c r="L34" s="66">
        <v>1.3246</v>
      </c>
      <c r="M34" s="84" t="s">
        <v>17</v>
      </c>
      <c r="N34" s="25"/>
      <c r="Q34" s="64"/>
      <c r="T34" s="77"/>
    </row>
    <row r="35" spans="1:20" s="5" customFormat="1" ht="30.75" customHeight="1" x14ac:dyDescent="0.2">
      <c r="A35" s="51"/>
      <c r="B35" s="88">
        <v>15</v>
      </c>
      <c r="C35" s="45" t="s">
        <v>53</v>
      </c>
      <c r="D35" s="90" t="s">
        <v>19</v>
      </c>
      <c r="E35" s="87">
        <f>E34</f>
        <v>12.863999999999997</v>
      </c>
      <c r="F35" s="90"/>
      <c r="G35" s="88"/>
      <c r="H35" s="91"/>
      <c r="I35" s="88"/>
      <c r="J35" s="89" t="s">
        <v>91</v>
      </c>
      <c r="K35" s="88" t="s">
        <v>23</v>
      </c>
      <c r="L35" s="68">
        <v>3.7294</v>
      </c>
      <c r="M35" s="84" t="s">
        <v>17</v>
      </c>
      <c r="N35" s="104" t="s">
        <v>76</v>
      </c>
      <c r="P35" s="64"/>
      <c r="Q35" s="64"/>
      <c r="T35" s="77"/>
    </row>
    <row r="36" spans="1:20" s="5" customFormat="1" ht="30" customHeight="1" x14ac:dyDescent="0.2">
      <c r="A36" s="51"/>
      <c r="B36" s="88">
        <v>16</v>
      </c>
      <c r="C36" s="45" t="s">
        <v>55</v>
      </c>
      <c r="D36" s="90" t="s">
        <v>19</v>
      </c>
      <c r="E36" s="87">
        <f>E35</f>
        <v>12.863999999999997</v>
      </c>
      <c r="F36" s="90"/>
      <c r="G36" s="88"/>
      <c r="H36" s="91"/>
      <c r="I36" s="88"/>
      <c r="J36" s="85" t="s">
        <v>52</v>
      </c>
      <c r="K36" s="84" t="s">
        <v>23</v>
      </c>
      <c r="L36" s="65">
        <v>2.5720000000000001</v>
      </c>
      <c r="M36" s="84" t="s">
        <v>17</v>
      </c>
      <c r="N36" s="25"/>
      <c r="Q36" s="64"/>
      <c r="T36" s="77"/>
    </row>
    <row r="37" spans="1:20" s="5" customFormat="1" ht="40.5" customHeight="1" x14ac:dyDescent="0.2">
      <c r="A37" s="51"/>
      <c r="B37" s="88">
        <v>17</v>
      </c>
      <c r="C37" s="45" t="s">
        <v>57</v>
      </c>
      <c r="D37" s="90" t="s">
        <v>19</v>
      </c>
      <c r="E37" s="91">
        <f>E36</f>
        <v>12.863999999999997</v>
      </c>
      <c r="F37" s="90"/>
      <c r="G37" s="88"/>
      <c r="H37" s="91"/>
      <c r="I37" s="88"/>
      <c r="J37" s="89" t="s">
        <v>56</v>
      </c>
      <c r="K37" s="88" t="s">
        <v>23</v>
      </c>
      <c r="L37" s="67">
        <v>3.8580000000000001</v>
      </c>
      <c r="M37" s="88" t="s">
        <v>17</v>
      </c>
      <c r="N37" s="25"/>
      <c r="Q37" s="64"/>
      <c r="T37" s="77"/>
    </row>
    <row r="38" spans="1:20" s="5" customFormat="1" x14ac:dyDescent="0.2">
      <c r="A38" s="22"/>
      <c r="B38" s="121" t="s">
        <v>58</v>
      </c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3"/>
      <c r="N38" s="25"/>
      <c r="T38" s="77"/>
    </row>
    <row r="39" spans="1:20" s="5" customFormat="1" ht="32.25" customHeight="1" x14ac:dyDescent="0.2">
      <c r="A39" s="22"/>
      <c r="B39" s="88">
        <v>18</v>
      </c>
      <c r="C39" s="89" t="s">
        <v>59</v>
      </c>
      <c r="D39" s="90" t="s">
        <v>19</v>
      </c>
      <c r="E39" s="91">
        <f>2.1*1.6+0.09*8</f>
        <v>4.08</v>
      </c>
      <c r="F39" s="90" t="s">
        <v>70</v>
      </c>
      <c r="G39" s="88" t="s">
        <v>16</v>
      </c>
      <c r="H39" s="91">
        <f>19*E39/1000</f>
        <v>7.7519999999999992E-2</v>
      </c>
      <c r="I39" s="7" t="s">
        <v>15</v>
      </c>
      <c r="J39" s="89"/>
      <c r="K39" s="88"/>
      <c r="L39" s="91"/>
      <c r="M39" s="88"/>
      <c r="N39" s="25"/>
      <c r="T39" s="77"/>
    </row>
    <row r="40" spans="1:20" s="5" customFormat="1" ht="42.75" customHeight="1" x14ac:dyDescent="0.2">
      <c r="A40" s="22"/>
      <c r="B40" s="88">
        <v>19</v>
      </c>
      <c r="C40" s="86" t="s">
        <v>79</v>
      </c>
      <c r="D40" s="34" t="s">
        <v>72</v>
      </c>
      <c r="E40" s="36" t="s">
        <v>73</v>
      </c>
      <c r="F40" s="34" t="s">
        <v>71</v>
      </c>
      <c r="G40" s="34" t="s">
        <v>16</v>
      </c>
      <c r="H40" s="36">
        <f>1.8*0.05</f>
        <v>9.0000000000000011E-2</v>
      </c>
      <c r="I40" s="7" t="s">
        <v>15</v>
      </c>
      <c r="J40" s="89" t="s">
        <v>94</v>
      </c>
      <c r="K40" s="88" t="s">
        <v>23</v>
      </c>
      <c r="L40" s="91">
        <f>17*3*3.36</f>
        <v>171.35999999999999</v>
      </c>
      <c r="M40" s="88" t="s">
        <v>17</v>
      </c>
      <c r="N40" s="77" t="s">
        <v>66</v>
      </c>
      <c r="P40" s="64"/>
      <c r="T40" s="77"/>
    </row>
    <row r="41" spans="1:20" s="5" customFormat="1" ht="56.25" customHeight="1" x14ac:dyDescent="0.2">
      <c r="A41" s="22"/>
      <c r="B41" s="126">
        <v>20</v>
      </c>
      <c r="C41" s="127" t="s">
        <v>74</v>
      </c>
      <c r="D41" s="130" t="s">
        <v>19</v>
      </c>
      <c r="E41" s="129">
        <f>E39</f>
        <v>4.08</v>
      </c>
      <c r="F41" s="130"/>
      <c r="G41" s="130"/>
      <c r="H41" s="130"/>
      <c r="I41" s="130"/>
      <c r="J41" s="69" t="s">
        <v>75</v>
      </c>
      <c r="K41" s="90" t="s">
        <v>64</v>
      </c>
      <c r="L41" s="48" t="s">
        <v>65</v>
      </c>
      <c r="M41" s="88" t="s">
        <v>92</v>
      </c>
      <c r="N41" s="77" t="s">
        <v>60</v>
      </c>
      <c r="T41" s="77"/>
    </row>
    <row r="42" spans="1:20" s="5" customFormat="1" ht="30.75" customHeight="1" x14ac:dyDescent="0.2">
      <c r="A42" s="22"/>
      <c r="B42" s="126"/>
      <c r="C42" s="127"/>
      <c r="D42" s="130"/>
      <c r="E42" s="129"/>
      <c r="F42" s="130"/>
      <c r="G42" s="130"/>
      <c r="H42" s="130"/>
      <c r="I42" s="130"/>
      <c r="J42" s="89" t="s">
        <v>80</v>
      </c>
      <c r="K42" s="90" t="s">
        <v>23</v>
      </c>
      <c r="L42" s="70">
        <f>0.830688+2.1597888</f>
        <v>2.9904767999999997</v>
      </c>
      <c r="M42" s="88" t="s">
        <v>17</v>
      </c>
      <c r="N42" s="77"/>
      <c r="T42" s="77"/>
    </row>
    <row r="43" spans="1:20" s="5" customFormat="1" x14ac:dyDescent="0.2">
      <c r="A43" s="22"/>
      <c r="B43" s="105" t="s">
        <v>61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7"/>
      <c r="T43" s="77"/>
    </row>
    <row r="44" spans="1:20" s="5" customFormat="1" ht="18.75" customHeight="1" x14ac:dyDescent="0.2">
      <c r="A44" s="22"/>
      <c r="B44" s="27">
        <v>21</v>
      </c>
      <c r="C44" s="26" t="s">
        <v>62</v>
      </c>
      <c r="D44" s="7" t="s">
        <v>25</v>
      </c>
      <c r="E44" s="29">
        <v>15</v>
      </c>
      <c r="F44" s="23"/>
      <c r="G44" s="23"/>
      <c r="H44" s="23"/>
      <c r="I44" s="23"/>
      <c r="J44" s="28" t="s">
        <v>63</v>
      </c>
      <c r="K44" s="27" t="s">
        <v>25</v>
      </c>
      <c r="L44" s="42">
        <v>15</v>
      </c>
      <c r="M44" s="7" t="s">
        <v>17</v>
      </c>
      <c r="T44" s="77"/>
    </row>
    <row r="45" spans="1:20" s="5" customFormat="1" ht="42" customHeight="1" x14ac:dyDescent="0.2">
      <c r="A45" s="22"/>
      <c r="B45" s="27">
        <v>22</v>
      </c>
      <c r="C45" s="89" t="s">
        <v>26</v>
      </c>
      <c r="D45" s="7" t="s">
        <v>16</v>
      </c>
      <c r="E45" s="29">
        <f>SUM(H19,H25,H26,H39,H40)</f>
        <v>0.55766700000000002</v>
      </c>
      <c r="F45" s="23"/>
      <c r="G45" s="23"/>
      <c r="H45" s="23"/>
      <c r="I45" s="23"/>
      <c r="J45" s="28"/>
      <c r="K45" s="7"/>
      <c r="L45" s="29"/>
      <c r="M45" s="7"/>
      <c r="T45" s="77"/>
    </row>
    <row r="46" spans="1:20" s="5" customFormat="1" ht="39.75" customHeight="1" x14ac:dyDescent="0.2">
      <c r="A46" s="22"/>
      <c r="B46" s="27">
        <v>23</v>
      </c>
      <c r="C46" s="89" t="s">
        <v>95</v>
      </c>
      <c r="D46" s="7" t="s">
        <v>16</v>
      </c>
      <c r="E46" s="29">
        <f>E45</f>
        <v>0.55766700000000002</v>
      </c>
      <c r="F46" s="23"/>
      <c r="G46" s="23"/>
      <c r="H46" s="23"/>
      <c r="I46" s="23"/>
      <c r="J46" s="28"/>
      <c r="K46" s="7"/>
      <c r="L46" s="29"/>
      <c r="M46" s="7"/>
      <c r="T46" s="77"/>
    </row>
    <row r="47" spans="1:20" ht="35.25" customHeight="1" x14ac:dyDescent="0.2">
      <c r="B47" s="109" t="s">
        <v>81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10"/>
    </row>
    <row r="48" spans="1:20" ht="18" customHeight="1" x14ac:dyDescent="0.2">
      <c r="B48" s="71"/>
      <c r="C48" s="71"/>
      <c r="D48" s="71"/>
      <c r="E48" s="71"/>
      <c r="F48" s="71"/>
      <c r="G48" s="72"/>
      <c r="H48" s="72"/>
      <c r="I48" s="72"/>
      <c r="J48" s="72"/>
      <c r="K48" s="71"/>
      <c r="L48" s="71"/>
      <c r="M48" s="71"/>
    </row>
    <row r="50" spans="1:19" s="5" customFormat="1" ht="12.75" customHeight="1" x14ac:dyDescent="0.2">
      <c r="A50" s="116" t="s">
        <v>82</v>
      </c>
      <c r="B50" s="116"/>
      <c r="C50" s="116"/>
      <c r="D50" s="116"/>
      <c r="E50" s="73"/>
      <c r="F50" s="83"/>
      <c r="G50" s="83"/>
      <c r="H50" s="74" t="s">
        <v>83</v>
      </c>
      <c r="I50" s="113"/>
      <c r="J50" s="113"/>
      <c r="K50" s="111" t="s">
        <v>84</v>
      </c>
      <c r="L50" s="111"/>
      <c r="M50" s="111"/>
      <c r="S50" s="77"/>
    </row>
    <row r="51" spans="1:19" s="5" customFormat="1" x14ac:dyDescent="0.2">
      <c r="A51" s="76"/>
      <c r="B51" s="73"/>
      <c r="C51" s="76"/>
      <c r="D51" s="74"/>
      <c r="E51" s="83"/>
      <c r="F51" s="83"/>
      <c r="G51" s="83"/>
      <c r="H51" s="76"/>
      <c r="I51" s="78"/>
      <c r="K51" s="76"/>
      <c r="L51" s="76"/>
      <c r="S51" s="77"/>
    </row>
    <row r="52" spans="1:19" s="5" customFormat="1" x14ac:dyDescent="0.2">
      <c r="A52" s="76"/>
      <c r="B52" s="73"/>
      <c r="C52" s="76"/>
      <c r="D52" s="74"/>
      <c r="E52" s="83"/>
      <c r="F52" s="83"/>
      <c r="G52" s="83"/>
      <c r="H52" s="74" t="s">
        <v>86</v>
      </c>
      <c r="I52" s="113"/>
      <c r="J52" s="113"/>
      <c r="K52" s="111" t="s">
        <v>87</v>
      </c>
      <c r="L52" s="111"/>
      <c r="M52" s="111"/>
      <c r="S52" s="77"/>
    </row>
    <row r="53" spans="1:19" s="5" customFormat="1" x14ac:dyDescent="0.2">
      <c r="A53" s="76"/>
      <c r="B53" s="73"/>
      <c r="C53" s="76"/>
      <c r="D53" s="74"/>
      <c r="E53" s="83"/>
      <c r="F53" s="83"/>
      <c r="G53" s="83"/>
      <c r="H53" s="76"/>
      <c r="I53" s="78"/>
      <c r="K53" s="76"/>
      <c r="L53" s="76"/>
      <c r="S53" s="77"/>
    </row>
    <row r="54" spans="1:19" s="5" customFormat="1" x14ac:dyDescent="0.2">
      <c r="A54" s="76"/>
      <c r="B54" s="73"/>
      <c r="C54" s="76"/>
      <c r="D54" s="74"/>
      <c r="E54" s="83"/>
      <c r="F54" s="83"/>
      <c r="G54" s="83"/>
      <c r="H54" s="74" t="s">
        <v>27</v>
      </c>
      <c r="I54" s="113"/>
      <c r="J54" s="113"/>
      <c r="K54" s="112" t="s">
        <v>18</v>
      </c>
      <c r="L54" s="112"/>
      <c r="M54" s="112"/>
      <c r="S54" s="77"/>
    </row>
    <row r="55" spans="1:19" x14ac:dyDescent="0.2">
      <c r="A55" s="76"/>
      <c r="B55" s="73"/>
      <c r="C55" s="76"/>
      <c r="D55" s="74"/>
      <c r="E55" s="83"/>
      <c r="F55" s="83"/>
      <c r="G55" s="83"/>
      <c r="H55" s="76"/>
      <c r="I55" s="78"/>
      <c r="K55" s="76"/>
      <c r="L55" s="76"/>
    </row>
    <row r="56" spans="1:19" x14ac:dyDescent="0.2">
      <c r="A56" s="76"/>
      <c r="B56" s="73"/>
      <c r="C56" s="76"/>
      <c r="D56" s="74"/>
      <c r="E56" s="83"/>
      <c r="F56" s="83"/>
      <c r="G56" s="83"/>
      <c r="H56" s="79" t="s">
        <v>85</v>
      </c>
      <c r="I56" s="114"/>
      <c r="J56" s="114"/>
      <c r="K56" s="111" t="s">
        <v>12</v>
      </c>
      <c r="L56" s="111"/>
      <c r="M56" s="111"/>
    </row>
    <row r="57" spans="1:19" x14ac:dyDescent="0.2">
      <c r="D57" s="80"/>
      <c r="E57" s="75"/>
      <c r="K57" s="81"/>
      <c r="L57" s="75"/>
    </row>
  </sheetData>
  <mergeCells count="42">
    <mergeCell ref="B7:M7"/>
    <mergeCell ref="B18:M18"/>
    <mergeCell ref="E41:E42"/>
    <mergeCell ref="H41:H42"/>
    <mergeCell ref="B10:M10"/>
    <mergeCell ref="G41:G42"/>
    <mergeCell ref="D41:D42"/>
    <mergeCell ref="I41:I42"/>
    <mergeCell ref="F41:F42"/>
    <mergeCell ref="B8:M8"/>
    <mergeCell ref="B12:M12"/>
    <mergeCell ref="B11:M11"/>
    <mergeCell ref="B13:M13"/>
    <mergeCell ref="B15:B16"/>
    <mergeCell ref="C15:C16"/>
    <mergeCell ref="D15:E15"/>
    <mergeCell ref="F22:F23"/>
    <mergeCell ref="G22:G23"/>
    <mergeCell ref="B41:B42"/>
    <mergeCell ref="C41:C42"/>
    <mergeCell ref="K50:M50"/>
    <mergeCell ref="K56:M56"/>
    <mergeCell ref="I50:J50"/>
    <mergeCell ref="I52:J52"/>
    <mergeCell ref="I54:J54"/>
    <mergeCell ref="I56:J56"/>
    <mergeCell ref="A24:M24"/>
    <mergeCell ref="B9:M9"/>
    <mergeCell ref="B47:M47"/>
    <mergeCell ref="K52:M52"/>
    <mergeCell ref="K54:M54"/>
    <mergeCell ref="F15:I15"/>
    <mergeCell ref="J15:M15"/>
    <mergeCell ref="A50:D50"/>
    <mergeCell ref="H22:H23"/>
    <mergeCell ref="I22:I23"/>
    <mergeCell ref="C22:C23"/>
    <mergeCell ref="B43:M43"/>
    <mergeCell ref="B38:M38"/>
    <mergeCell ref="B22:B23"/>
    <mergeCell ref="D22:D23"/>
    <mergeCell ref="E22:E23"/>
  </mergeCells>
  <hyperlinks>
    <hyperlink ref="N40" r:id="rId1"/>
    <hyperlink ref="N41" r:id="rId2"/>
    <hyperlink ref="N35" r:id="rId3" location="showtab-tab_81048_3" display="showtab-tab_81048_3"/>
  </hyperlinks>
  <printOptions horizontalCentered="1"/>
  <pageMargins left="0" right="0" top="1.1417322834645669" bottom="0.39370078740157483" header="0" footer="0"/>
  <pageSetup paperSize="9" scale="82" fitToHeight="0" orientation="landscape" r:id="rId4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C30" sqref="C30"/>
    </sheetView>
  </sheetViews>
  <sheetFormatPr defaultRowHeight="12.75" x14ac:dyDescent="0.2"/>
  <cols>
    <col min="1" max="1" width="29.42578125" style="55" customWidth="1"/>
    <col min="2" max="3" width="9.140625" style="55"/>
    <col min="4" max="4" width="15.140625" style="55" customWidth="1"/>
    <col min="5" max="5" width="7.5703125" style="55" customWidth="1"/>
    <col min="6" max="6" width="10.28515625" style="55" customWidth="1"/>
    <col min="7" max="7" width="24.85546875" style="58" customWidth="1"/>
    <col min="8" max="9" width="9.140625" style="58"/>
    <col min="10" max="16384" width="9.140625" style="55"/>
  </cols>
  <sheetData>
    <row r="1" spans="1:9" x14ac:dyDescent="0.2">
      <c r="A1" s="136"/>
      <c r="B1" s="137"/>
      <c r="C1" s="138"/>
      <c r="D1" s="52"/>
      <c r="E1" s="53"/>
      <c r="F1" s="54"/>
      <c r="G1" s="35"/>
      <c r="H1" s="19"/>
      <c r="I1" s="19"/>
    </row>
    <row r="2" spans="1:9" x14ac:dyDescent="0.2">
      <c r="A2" s="136"/>
      <c r="B2" s="137"/>
      <c r="C2" s="138"/>
      <c r="D2" s="52"/>
      <c r="E2" s="53"/>
      <c r="F2" s="54"/>
      <c r="G2" s="35"/>
      <c r="H2" s="19"/>
      <c r="I2" s="19"/>
    </row>
    <row r="3" spans="1:9" x14ac:dyDescent="0.2">
      <c r="A3" s="136"/>
      <c r="B3" s="137"/>
      <c r="C3" s="138"/>
      <c r="D3" s="52"/>
      <c r="E3" s="53"/>
      <c r="F3" s="54"/>
      <c r="G3" s="56"/>
      <c r="H3" s="35"/>
      <c r="I3" s="35"/>
    </row>
    <row r="4" spans="1:9" x14ac:dyDescent="0.2">
      <c r="A4" s="136"/>
      <c r="B4" s="137"/>
      <c r="C4" s="138"/>
      <c r="D4" s="52"/>
      <c r="E4" s="53"/>
      <c r="F4" s="54"/>
      <c r="G4" s="35"/>
      <c r="H4" s="19"/>
      <c r="I4" s="19"/>
    </row>
    <row r="5" spans="1:9" x14ac:dyDescent="0.2">
      <c r="A5" s="136"/>
      <c r="B5" s="137"/>
      <c r="C5" s="138"/>
      <c r="D5" s="52"/>
      <c r="E5" s="53"/>
      <c r="F5" s="54"/>
      <c r="G5" s="35"/>
      <c r="H5" s="19"/>
      <c r="I5" s="19"/>
    </row>
    <row r="6" spans="1:9" x14ac:dyDescent="0.2">
      <c r="A6" s="136"/>
      <c r="B6" s="137"/>
      <c r="C6" s="138"/>
      <c r="D6" s="52"/>
      <c r="E6" s="53"/>
      <c r="F6" s="54"/>
      <c r="G6" s="24"/>
      <c r="H6" s="19"/>
      <c r="I6" s="19"/>
    </row>
    <row r="7" spans="1:9" x14ac:dyDescent="0.2">
      <c r="A7" s="136"/>
      <c r="B7" s="137"/>
      <c r="C7" s="138"/>
      <c r="D7" s="52"/>
      <c r="E7" s="53"/>
      <c r="F7" s="54"/>
      <c r="G7" s="24"/>
      <c r="H7" s="19"/>
      <c r="I7" s="19"/>
    </row>
    <row r="8" spans="1:9" x14ac:dyDescent="0.2">
      <c r="A8" s="136"/>
      <c r="B8" s="137"/>
      <c r="C8" s="138"/>
      <c r="D8" s="52"/>
      <c r="E8" s="53"/>
      <c r="F8" s="54"/>
      <c r="G8" s="135"/>
      <c r="H8" s="135"/>
      <c r="I8" s="135"/>
    </row>
    <row r="9" spans="1:9" x14ac:dyDescent="0.2">
      <c r="A9" s="136"/>
      <c r="B9" s="137"/>
      <c r="C9" s="138"/>
      <c r="D9" s="52"/>
      <c r="E9" s="53"/>
      <c r="F9" s="54"/>
      <c r="G9" s="135"/>
      <c r="H9" s="135"/>
      <c r="I9" s="135"/>
    </row>
    <row r="10" spans="1:9" x14ac:dyDescent="0.2">
      <c r="A10" s="136"/>
      <c r="B10" s="137"/>
      <c r="C10" s="138"/>
      <c r="D10" s="52"/>
      <c r="E10" s="53"/>
      <c r="F10" s="54"/>
      <c r="G10" s="24"/>
      <c r="H10" s="24"/>
      <c r="I10" s="24"/>
    </row>
    <row r="11" spans="1:9" x14ac:dyDescent="0.2">
      <c r="A11" s="136"/>
      <c r="B11" s="137"/>
      <c r="C11" s="138"/>
      <c r="D11" s="52"/>
      <c r="E11" s="53"/>
      <c r="F11" s="54"/>
      <c r="G11" s="135"/>
      <c r="H11" s="135"/>
      <c r="I11" s="135"/>
    </row>
    <row r="12" spans="1:9" x14ac:dyDescent="0.2">
      <c r="A12" s="52"/>
      <c r="B12" s="57"/>
      <c r="C12" s="54"/>
      <c r="D12" s="52"/>
      <c r="E12" s="53"/>
      <c r="F12" s="54"/>
      <c r="G12" s="24"/>
      <c r="H12" s="24"/>
      <c r="I12" s="24"/>
    </row>
  </sheetData>
  <mergeCells count="12">
    <mergeCell ref="A4:A5"/>
    <mergeCell ref="B4:B5"/>
    <mergeCell ref="C4:C5"/>
    <mergeCell ref="A1:A3"/>
    <mergeCell ref="B1:B3"/>
    <mergeCell ref="C1:C3"/>
    <mergeCell ref="G8:I8"/>
    <mergeCell ref="G9:I9"/>
    <mergeCell ref="G11:I11"/>
    <mergeCell ref="A6:A11"/>
    <mergeCell ref="B6:B11"/>
    <mergeCell ref="C6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ДВ</vt:lpstr>
      <vt:lpstr>Лист1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Tonkikh Olga</cp:lastModifiedBy>
  <cp:lastPrinted>2023-07-25T05:49:14Z</cp:lastPrinted>
  <dcterms:created xsi:type="dcterms:W3CDTF">2002-02-11T05:58:42Z</dcterms:created>
  <dcterms:modified xsi:type="dcterms:W3CDTF">2023-07-25T06:22:49Z</dcterms:modified>
</cp:coreProperties>
</file>